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755" windowWidth="15165" windowHeight="8505" activeTab="0"/>
  </bookViews>
  <sheets>
    <sheet name="in Euro" sheetId="1" r:id="rId1"/>
  </sheets>
  <definedNames>
    <definedName name="kurs">'in Euro'!$K$2</definedName>
  </definedNames>
  <calcPr fullCalcOnLoad="1"/>
</workbook>
</file>

<file path=xl/sharedStrings.xml><?xml version="1.0" encoding="utf-8"?>
<sst xmlns="http://schemas.openxmlformats.org/spreadsheetml/2006/main" count="62" uniqueCount="50">
  <si>
    <t>Anschaffung/Miete/Rep.</t>
  </si>
  <si>
    <t>Transp. Reinig. Rep.</t>
  </si>
  <si>
    <t>Schalung Gesamt</t>
  </si>
  <si>
    <t>Gesamt</t>
  </si>
  <si>
    <t>Lohnanteil Betoneinbau</t>
  </si>
  <si>
    <t>Materialkosten je m³</t>
  </si>
  <si>
    <t>Betonpumpe Pauschale</t>
  </si>
  <si>
    <t>Stunden</t>
  </si>
  <si>
    <t xml:space="preserve">4.) BEWEHRUNG </t>
  </si>
  <si>
    <t>Vorgabewerte:</t>
  </si>
  <si>
    <t>Kosten je Lohnstunde</t>
  </si>
  <si>
    <t>1.) SCHALUNG Lohnant.</t>
  </si>
  <si>
    <t>2.) SCHALUNG Materialant.</t>
  </si>
  <si>
    <t>3.) BETONEINBAU</t>
  </si>
  <si>
    <t>Schalöl, Kleinmat.</t>
  </si>
  <si>
    <t>Umrechnung in Manntage bei 3 Mann/Kolonne und 9 Std/Tag</t>
  </si>
  <si>
    <t>Kosten</t>
  </si>
  <si>
    <t>Fertigteilbewehrung</t>
  </si>
  <si>
    <t>Auswertung</t>
  </si>
  <si>
    <t>4.) BEWEHRUNG</t>
  </si>
  <si>
    <t>1 m² Großplatte frei Baust.</t>
  </si>
  <si>
    <t>Deckenfläche:</t>
  </si>
  <si>
    <t>Deckenstärke</t>
  </si>
  <si>
    <t>Tragekonst. Aufbauen</t>
  </si>
  <si>
    <t>Schalhaut einschl. Unterbau</t>
  </si>
  <si>
    <t>1 m² Decke</t>
  </si>
  <si>
    <t>Gesamtstundenaufwand für Ortbetondecke geschalt</t>
  </si>
  <si>
    <t>Decke verlegen</t>
  </si>
  <si>
    <t>Schalung ausbauen</t>
  </si>
  <si>
    <t>Tragekonstruktion ausbauen</t>
  </si>
  <si>
    <t>2.) ABE-GROSSPLATTE</t>
  </si>
  <si>
    <t>1.) DECKENMONTAGE</t>
  </si>
  <si>
    <t>Obere Bewehrung und Zulagen
auf der Baustelle einzubauen</t>
  </si>
  <si>
    <t>Gesamtstundenaufwand für Großplatte mit Aufbeton aus Ortbeton</t>
  </si>
  <si>
    <t>3.) BETONEINBAU Aufbeton</t>
  </si>
  <si>
    <t>5.) DECKENVERPUTZ</t>
  </si>
  <si>
    <t xml:space="preserve"> ORTBETONDECKE GESCHALT</t>
  </si>
  <si>
    <t>ABE-GROSSPLATTENDECKE  MIT ORTBETONERGÄNZUNG</t>
  </si>
  <si>
    <t>5.) VERSPACHTELN DER ELEMENTFUGEN u FLÄCHENSPACHTELUNG</t>
  </si>
  <si>
    <t>Kosten für 1 m² Ortbetondecke geschalt, roh</t>
  </si>
  <si>
    <t>Kosten für 1 m² Ortbetondecke geschalt, verputzt</t>
  </si>
  <si>
    <t>Kosten für 1 m² Großplatte mit Aufbeton aus Ortbeton, roh</t>
  </si>
  <si>
    <t>Kosten für 1 m² Großplatte mit Aufbeton aus Ortbeton, fertig verspachtelt</t>
  </si>
  <si>
    <r>
      <t>Nur</t>
    </r>
    <r>
      <rPr>
        <sz val="8"/>
        <rFont val="Arial"/>
        <family val="2"/>
      </rPr>
      <t xml:space="preserve"> Anteil Verlegezeit</t>
    </r>
  </si>
  <si>
    <r>
      <t>Nur</t>
    </r>
    <r>
      <rPr>
        <sz val="8"/>
        <rFont val="Arial"/>
        <family val="2"/>
      </rPr>
      <t xml:space="preserve"> Anteil Verlegezeit Baustellenbew.</t>
    </r>
  </si>
  <si>
    <t>Pumpkosten je m² (ab 20 m³)</t>
  </si>
  <si>
    <t>www.abek.at</t>
  </si>
  <si>
    <t>ABEK Ainedter Bau Elemente und Konstruktionen          A-5081 Anif              Tel: 0043/6246-72341</t>
  </si>
  <si>
    <t>ABEK Vergleichskalkulation Großplatte (in €)</t>
  </si>
  <si>
    <t xml:space="preserve">Dicke: Decke abzügl. 5,5 cm 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</si>
</sst>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0000"/>
    <numFmt numFmtId="179" formatCode="0.0"/>
    <numFmt numFmtId="180" formatCode="0.000"/>
    <numFmt numFmtId="181" formatCode="#,##0.00\ &quot;DM&quot;"/>
    <numFmt numFmtId="182" formatCode="#,##0.0\ &quot;DM&quot;"/>
    <numFmt numFmtId="183" formatCode="0.00\ &quot;h/m²&quot;"/>
    <numFmt numFmtId="184" formatCode="0.00\ &quot;m²&quot;"/>
    <numFmt numFmtId="185" formatCode="0.00\ &quot;cm&quot;"/>
    <numFmt numFmtId="186" formatCode="#,##0.00\ &quot;DM/h&quot;"/>
    <numFmt numFmtId="187" formatCode="0.00\ &quot;h/m³&quot;"/>
    <numFmt numFmtId="188" formatCode="0.00\ &quot;h&quot;"/>
    <numFmt numFmtId="189" formatCode="#,##0.00\ &quot;DM/m³&quot;"/>
    <numFmt numFmtId="190" formatCode="0.00\ &quot;kg/m²&quot;"/>
    <numFmt numFmtId="191" formatCode="#,##0.00\ &quot;DM/kg&quot;"/>
    <numFmt numFmtId="192" formatCode="0.00\ &quot;h/kg&quot;"/>
    <numFmt numFmtId="193" formatCode="0.000\ &quot;h/kg&quot;"/>
    <numFmt numFmtId="194" formatCode="0\ &quot;cm&quot;"/>
    <numFmt numFmtId="195" formatCode="0.00\ &quot;m&quot;"/>
    <numFmt numFmtId="196" formatCode="#,##0.00\ &quot;DM/m²&quot;"/>
    <numFmt numFmtId="197" formatCode="0.00\ &quot;m³/m²&quot;"/>
    <numFmt numFmtId="198" formatCode="#,##0.00\ &quot;Arbt.&quot;"/>
    <numFmt numFmtId="199" formatCode="#,##0.00\ &quot;DM/Std&quot;"/>
    <numFmt numFmtId="200" formatCode="0.000\ &quot;h/m²&quot;"/>
    <numFmt numFmtId="201" formatCode="0.0\ &quot;h/to&quot;"/>
    <numFmt numFmtId="202" formatCode="#,##0.00\ [$ATS]"/>
    <numFmt numFmtId="203" formatCode="#,##0.00\ &quot;ATS/m²&quot;"/>
    <numFmt numFmtId="204" formatCode="#,##0.00\ &quot;ATS/m³&quot;"/>
    <numFmt numFmtId="205" formatCode="#,##0.00\ &quot;ATS/kg&quot;"/>
    <numFmt numFmtId="206" formatCode="#,##0.00\ [$€-1]"/>
    <numFmt numFmtId="207" formatCode="#,##0.00\ &quot;€ / m²&quot;"/>
    <numFmt numFmtId="208" formatCode="#,##0.00\ &quot;€ / kg&quot;"/>
    <numFmt numFmtId="209" formatCode="#,##0.00\ &quot;€ / m³&quot;"/>
    <numFmt numFmtId="210" formatCode="0.00000"/>
    <numFmt numFmtId="211" formatCode="0.0000"/>
    <numFmt numFmtId="212" formatCode="#,##0.000\ &quot;DM&quot;"/>
  </numFmts>
  <fonts count="2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20"/>
      <color indexed="40"/>
      <name val="Arial"/>
      <family val="2"/>
    </font>
    <font>
      <sz val="8"/>
      <color indexed="40"/>
      <name val="Arial"/>
      <family val="2"/>
    </font>
    <font>
      <sz val="26"/>
      <color indexed="40"/>
      <name val="Arial"/>
      <family val="2"/>
    </font>
    <font>
      <b/>
      <sz val="11"/>
      <color indexed="40"/>
      <name val="Arial"/>
      <family val="2"/>
    </font>
    <font>
      <b/>
      <sz val="18"/>
      <color indexed="4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41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0">
    <xf numFmtId="2" fontId="0" fillId="0" borderId="0" xfId="0" applyAlignment="1">
      <alignment vertical="center"/>
    </xf>
    <xf numFmtId="2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/>
    </xf>
    <xf numFmtId="2" fontId="0" fillId="0" borderId="0" xfId="0" applyAlignment="1">
      <alignment horizontal="center" vertical="center"/>
    </xf>
    <xf numFmtId="2" fontId="0" fillId="0" borderId="0" xfId="0" applyAlignment="1">
      <alignment vertical="center" wrapText="1"/>
    </xf>
    <xf numFmtId="2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Font="1" applyBorder="1" applyAlignment="1">
      <alignment horizontal="center" vertical="center"/>
    </xf>
    <xf numFmtId="2" fontId="0" fillId="0" borderId="0" xfId="0" applyBorder="1" applyAlignment="1">
      <alignment vertical="center" wrapText="1"/>
    </xf>
    <xf numFmtId="2" fontId="5" fillId="0" borderId="0" xfId="0" applyFont="1" applyAlignment="1">
      <alignment vertical="center"/>
    </xf>
    <xf numFmtId="2" fontId="5" fillId="0" borderId="0" xfId="0" applyFont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2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2" fontId="8" fillId="0" borderId="0" xfId="0" applyFont="1" applyAlignment="1">
      <alignment horizontal="center" vertical="center"/>
    </xf>
    <xf numFmtId="2" fontId="15" fillId="0" borderId="1" xfId="0" applyFont="1" applyFill="1" applyBorder="1" applyAlignment="1" applyProtection="1">
      <alignment horizontal="center" vertical="center" wrapText="1"/>
      <protection/>
    </xf>
    <xf numFmtId="2" fontId="9" fillId="0" borderId="2" xfId="0" applyFont="1" applyFill="1" applyBorder="1" applyAlignment="1">
      <alignment vertical="center"/>
    </xf>
    <xf numFmtId="2" fontId="9" fillId="0" borderId="2" xfId="0" applyFont="1" applyFill="1" applyBorder="1" applyAlignment="1">
      <alignment horizontal="center" vertical="center"/>
    </xf>
    <xf numFmtId="2" fontId="9" fillId="0" borderId="3" xfId="0" applyFont="1" applyFill="1" applyBorder="1" applyAlignment="1">
      <alignment horizontal="center" vertical="center"/>
    </xf>
    <xf numFmtId="195" fontId="10" fillId="0" borderId="4" xfId="0" applyNumberFormat="1" applyFont="1" applyFill="1" applyBorder="1" applyAlignment="1">
      <alignment horizontal="center" vertical="center"/>
    </xf>
    <xf numFmtId="2" fontId="0" fillId="0" borderId="0" xfId="0" applyFill="1" applyBorder="1" applyAlignment="1">
      <alignment vertical="center" shrinkToFit="1"/>
    </xf>
    <xf numFmtId="183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Fill="1" applyBorder="1" applyAlignment="1">
      <alignment horizontal="center" vertical="center"/>
    </xf>
    <xf numFmtId="2" fontId="5" fillId="0" borderId="0" xfId="0" applyFont="1" applyFill="1" applyBorder="1" applyAlignment="1">
      <alignment horizontal="center" vertical="center"/>
    </xf>
    <xf numFmtId="2" fontId="3" fillId="0" borderId="5" xfId="0" applyFont="1" applyFill="1" applyBorder="1" applyAlignment="1">
      <alignment vertical="center"/>
    </xf>
    <xf numFmtId="2" fontId="0" fillId="0" borderId="0" xfId="0" applyFont="1" applyFill="1" applyBorder="1" applyAlignment="1">
      <alignment vertical="center"/>
    </xf>
    <xf numFmtId="2" fontId="0" fillId="0" borderId="0" xfId="0" applyFont="1" applyFill="1" applyBorder="1" applyAlignment="1">
      <alignment horizontal="center" vertical="center"/>
    </xf>
    <xf numFmtId="2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5" xfId="0" applyFill="1" applyBorder="1" applyAlignment="1">
      <alignment vertical="center"/>
    </xf>
    <xf numFmtId="2" fontId="0" fillId="0" borderId="0" xfId="0" applyFill="1" applyAlignment="1">
      <alignment vertical="center"/>
    </xf>
    <xf numFmtId="2" fontId="0" fillId="0" borderId="0" xfId="0" applyFill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Font="1" applyFill="1" applyBorder="1" applyAlignment="1">
      <alignment vertical="center" shrinkToFit="1"/>
    </xf>
    <xf numFmtId="183" fontId="4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2" fontId="0" fillId="0" borderId="5" xfId="0" applyFill="1" applyBorder="1" applyAlignment="1">
      <alignment horizontal="right" vertical="center" shrinkToFit="1"/>
    </xf>
    <xf numFmtId="200" fontId="0" fillId="0" borderId="0" xfId="0" applyNumberFormat="1" applyFill="1" applyBorder="1" applyAlignment="1" applyProtection="1">
      <alignment horizontal="center" vertical="center"/>
      <protection/>
    </xf>
    <xf numFmtId="181" fontId="0" fillId="0" borderId="0" xfId="0" applyNumberFormat="1" applyFill="1" applyAlignment="1">
      <alignment horizontal="center" vertical="center"/>
    </xf>
    <xf numFmtId="188" fontId="0" fillId="0" borderId="6" xfId="0" applyNumberFormat="1" applyFill="1" applyBorder="1" applyAlignment="1">
      <alignment horizontal="center" vertical="center"/>
    </xf>
    <xf numFmtId="2" fontId="0" fillId="0" borderId="0" xfId="0" applyFill="1" applyBorder="1" applyAlignment="1">
      <alignment horizontal="right" vertical="center" shrinkToFit="1"/>
    </xf>
    <xf numFmtId="200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7" xfId="0" applyFill="1" applyBorder="1" applyAlignment="1">
      <alignment vertical="center" shrinkToFit="1"/>
    </xf>
    <xf numFmtId="2" fontId="0" fillId="0" borderId="7" xfId="0" applyFill="1" applyBorder="1" applyAlignment="1">
      <alignment horizontal="center"/>
    </xf>
    <xf numFmtId="2" fontId="0" fillId="0" borderId="7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/>
    </xf>
    <xf numFmtId="181" fontId="0" fillId="0" borderId="7" xfId="0" applyNumberFormat="1" applyFill="1" applyBorder="1" applyAlignment="1">
      <alignment horizontal="center" vertical="center"/>
    </xf>
    <xf numFmtId="2" fontId="3" fillId="0" borderId="8" xfId="0" applyFont="1" applyFill="1" applyBorder="1" applyAlignment="1">
      <alignment vertical="center"/>
    </xf>
    <xf numFmtId="2" fontId="0" fillId="0" borderId="7" xfId="0" applyFont="1" applyFill="1" applyBorder="1" applyAlignment="1">
      <alignment vertical="center"/>
    </xf>
    <xf numFmtId="2" fontId="0" fillId="0" borderId="7" xfId="0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vertical="center"/>
    </xf>
    <xf numFmtId="2" fontId="4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ill="1" applyBorder="1" applyAlignment="1" applyProtection="1">
      <alignment horizontal="center" vertical="center"/>
      <protection locked="0"/>
    </xf>
    <xf numFmtId="197" fontId="0" fillId="0" borderId="0" xfId="0" applyNumberFormat="1" applyFill="1" applyBorder="1" applyAlignment="1">
      <alignment horizontal="center" vertical="center"/>
    </xf>
    <xf numFmtId="2" fontId="0" fillId="0" borderId="9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 applyProtection="1">
      <alignment horizontal="center" vertical="center"/>
      <protection locked="0"/>
    </xf>
    <xf numFmtId="197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2" fontId="0" fillId="0" borderId="5" xfId="0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2" fontId="0" fillId="0" borderId="0" xfId="0" applyFill="1" applyBorder="1" applyAlignment="1">
      <alignment vertical="center" wrapText="1"/>
    </xf>
    <xf numFmtId="2" fontId="0" fillId="0" borderId="5" xfId="0" applyFont="1" applyFill="1" applyBorder="1" applyAlignment="1">
      <alignment horizontal="center" vertical="top"/>
    </xf>
    <xf numFmtId="190" fontId="0" fillId="0" borderId="0" xfId="0" applyNumberFormat="1" applyFill="1" applyBorder="1" applyAlignment="1" applyProtection="1">
      <alignment horizontal="center" vertical="center"/>
      <protection locked="0"/>
    </xf>
    <xf numFmtId="190" fontId="0" fillId="0" borderId="0" xfId="0" applyNumberFormat="1" applyFont="1" applyFill="1" applyBorder="1" applyAlignment="1" applyProtection="1">
      <alignment horizontal="center" vertical="center"/>
      <protection locked="0"/>
    </xf>
    <xf numFmtId="201" fontId="0" fillId="0" borderId="0" xfId="0" applyNumberFormat="1" applyFill="1" applyBorder="1" applyAlignment="1" applyProtection="1">
      <alignment horizontal="center" vertical="center"/>
      <protection locked="0"/>
    </xf>
    <xf numFmtId="193" fontId="0" fillId="0" borderId="0" xfId="0" applyNumberFormat="1" applyFill="1" applyBorder="1" applyAlignment="1">
      <alignment horizontal="center" vertical="center"/>
    </xf>
    <xf numFmtId="2" fontId="0" fillId="0" borderId="5" xfId="0" applyFont="1" applyFill="1" applyBorder="1" applyAlignment="1">
      <alignment vertical="center"/>
    </xf>
    <xf numFmtId="2" fontId="0" fillId="0" borderId="0" xfId="0" applyFont="1" applyFill="1" applyBorder="1" applyAlignment="1">
      <alignment vertical="center" wrapText="1" shrinkToFit="1"/>
    </xf>
    <xf numFmtId="2" fontId="0" fillId="0" borderId="11" xfId="0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88" fontId="6" fillId="0" borderId="12" xfId="0" applyNumberFormat="1" applyFon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198" fontId="6" fillId="0" borderId="12" xfId="0" applyNumberFormat="1" applyFont="1" applyFill="1" applyBorder="1" applyAlignment="1">
      <alignment horizontal="center" vertical="center"/>
    </xf>
    <xf numFmtId="2" fontId="5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2" fontId="0" fillId="0" borderId="1" xfId="0" applyFont="1" applyFill="1" applyBorder="1" applyAlignment="1">
      <alignment horizontal="center" vertical="center"/>
    </xf>
    <xf numFmtId="181" fontId="3" fillId="2" borderId="14" xfId="0" applyNumberFormat="1" applyFont="1" applyFill="1" applyBorder="1" applyAlignment="1">
      <alignment horizontal="center" vertical="center"/>
    </xf>
    <xf numFmtId="188" fontId="6" fillId="2" borderId="14" xfId="0" applyNumberFormat="1" applyFont="1" applyFill="1" applyBorder="1" applyAlignment="1">
      <alignment horizontal="center" vertical="center"/>
    </xf>
    <xf numFmtId="198" fontId="6" fillId="2" borderId="15" xfId="0" applyNumberFormat="1" applyFont="1" applyFill="1" applyBorder="1" applyAlignment="1">
      <alignment horizontal="center" vertical="center"/>
    </xf>
    <xf numFmtId="184" fontId="6" fillId="3" borderId="16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11" fillId="0" borderId="0" xfId="0" applyFont="1" applyFill="1" applyBorder="1" applyAlignment="1">
      <alignment vertical="center" wrapText="1"/>
    </xf>
    <xf numFmtId="2" fontId="11" fillId="0" borderId="0" xfId="0" applyFont="1" applyFill="1" applyBorder="1" applyAlignment="1">
      <alignment horizontal="center" vertical="center" wrapText="1"/>
    </xf>
    <xf numFmtId="2" fontId="0" fillId="0" borderId="0" xfId="0" applyBorder="1" applyAlignment="1" applyProtection="1">
      <alignment vertical="center"/>
      <protection/>
    </xf>
    <xf numFmtId="2" fontId="7" fillId="0" borderId="0" xfId="0" applyFont="1" applyAlignment="1">
      <alignment vertical="center"/>
    </xf>
    <xf numFmtId="0" fontId="19" fillId="0" borderId="0" xfId="18" applyNumberFormat="1" applyFont="1" applyAlignment="1" applyProtection="1">
      <alignment horizontal="right" vertical="center"/>
      <protection/>
    </xf>
    <xf numFmtId="2" fontId="3" fillId="0" borderId="17" xfId="0" applyFont="1" applyFill="1" applyBorder="1" applyAlignment="1">
      <alignment vertical="center"/>
    </xf>
    <xf numFmtId="2" fontId="1" fillId="0" borderId="17" xfId="0" applyFont="1" applyFill="1" applyBorder="1" applyAlignment="1">
      <alignment vertical="center"/>
    </xf>
    <xf numFmtId="2" fontId="3" fillId="0" borderId="18" xfId="0" applyFont="1" applyFill="1" applyBorder="1" applyAlignment="1">
      <alignment vertical="center"/>
    </xf>
    <xf numFmtId="2" fontId="0" fillId="0" borderId="17" xfId="0" applyFont="1" applyFill="1" applyBorder="1" applyAlignment="1">
      <alignment horizontal="center"/>
    </xf>
    <xf numFmtId="2" fontId="0" fillId="0" borderId="17" xfId="0" applyFont="1" applyFill="1" applyBorder="1" applyAlignment="1">
      <alignment horizontal="center" vertical="top"/>
    </xf>
    <xf numFmtId="2" fontId="3" fillId="0" borderId="19" xfId="0" applyFont="1" applyFill="1" applyBorder="1" applyAlignment="1">
      <alignment vertical="center"/>
    </xf>
    <xf numFmtId="2" fontId="0" fillId="0" borderId="5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2" fontId="0" fillId="0" borderId="20" xfId="0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 applyProtection="1">
      <alignment horizontal="center" vertical="center"/>
      <protection locked="0"/>
    </xf>
    <xf numFmtId="188" fontId="0" fillId="2" borderId="14" xfId="0" applyNumberFormat="1" applyFont="1" applyFill="1" applyBorder="1" applyAlignment="1">
      <alignment horizontal="center" vertical="center"/>
    </xf>
    <xf numFmtId="181" fontId="0" fillId="2" borderId="13" xfId="0" applyNumberFormat="1" applyFont="1" applyFill="1" applyBorder="1" applyAlignment="1">
      <alignment horizontal="center" vertical="center"/>
    </xf>
    <xf numFmtId="206" fontId="6" fillId="3" borderId="16" xfId="0" applyNumberFormat="1" applyFont="1" applyFill="1" applyBorder="1" applyAlignment="1" applyProtection="1">
      <alignment horizontal="center" vertical="center"/>
      <protection locked="0"/>
    </xf>
    <xf numFmtId="206" fontId="0" fillId="0" borderId="0" xfId="0" applyNumberFormat="1" applyFill="1" applyAlignment="1">
      <alignment horizontal="center" vertical="center"/>
    </xf>
    <xf numFmtId="206" fontId="0" fillId="0" borderId="0" xfId="0" applyNumberFormat="1" applyFill="1" applyBorder="1" applyAlignment="1" applyProtection="1">
      <alignment horizontal="center" vertical="center"/>
      <protection locked="0"/>
    </xf>
    <xf numFmtId="206" fontId="0" fillId="0" borderId="0" xfId="0" applyNumberFormat="1" applyFont="1" applyFill="1" applyBorder="1" applyAlignment="1">
      <alignment horizontal="center" vertical="center"/>
    </xf>
    <xf numFmtId="206" fontId="4" fillId="0" borderId="7" xfId="0" applyNumberFormat="1" applyFont="1" applyFill="1" applyBorder="1" applyAlignment="1" applyProtection="1">
      <alignment horizontal="center" vertical="center"/>
      <protection locked="0"/>
    </xf>
    <xf numFmtId="207" fontId="0" fillId="0" borderId="7" xfId="0" applyNumberFormat="1" applyFont="1" applyFill="1" applyBorder="1" applyAlignment="1" applyProtection="1">
      <alignment horizontal="center" vertical="center"/>
      <protection locked="0"/>
    </xf>
    <xf numFmtId="207" fontId="0" fillId="0" borderId="0" xfId="0" applyNumberFormat="1" applyFont="1" applyFill="1" applyBorder="1" applyAlignment="1" applyProtection="1">
      <alignment horizontal="center" vertical="center"/>
      <protection locked="0"/>
    </xf>
    <xf numFmtId="207" fontId="4" fillId="0" borderId="0" xfId="0" applyNumberFormat="1" applyFont="1" applyFill="1" applyBorder="1" applyAlignment="1">
      <alignment horizontal="center" vertical="center"/>
    </xf>
    <xf numFmtId="207" fontId="6" fillId="0" borderId="16" xfId="0" applyNumberFormat="1" applyFont="1" applyFill="1" applyBorder="1" applyAlignment="1">
      <alignment horizontal="center" vertical="center"/>
    </xf>
    <xf numFmtId="207" fontId="6" fillId="0" borderId="21" xfId="0" applyNumberFormat="1" applyFont="1" applyFill="1" applyBorder="1" applyAlignment="1">
      <alignment horizontal="center" vertical="center"/>
    </xf>
    <xf numFmtId="207" fontId="6" fillId="2" borderId="13" xfId="0" applyNumberFormat="1" applyFont="1" applyFill="1" applyBorder="1" applyAlignment="1">
      <alignment horizontal="center" vertical="center"/>
    </xf>
    <xf numFmtId="207" fontId="6" fillId="2" borderId="22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 applyProtection="1">
      <alignment horizontal="center" vertical="center"/>
      <protection locked="0"/>
    </xf>
    <xf numFmtId="208" fontId="0" fillId="0" borderId="0" xfId="0" applyNumberFormat="1" applyFont="1" applyFill="1" applyBorder="1" applyAlignment="1">
      <alignment horizontal="center" vertical="center"/>
    </xf>
    <xf numFmtId="208" fontId="0" fillId="0" borderId="0" xfId="0" applyNumberFormat="1" applyFont="1" applyFill="1" applyBorder="1" applyAlignment="1" applyProtection="1">
      <alignment horizontal="center" vertical="center"/>
      <protection locked="0"/>
    </xf>
    <xf numFmtId="208" fontId="0" fillId="0" borderId="0" xfId="0" applyNumberFormat="1" applyFill="1" applyBorder="1" applyAlignment="1">
      <alignment horizontal="center" vertical="center"/>
    </xf>
    <xf numFmtId="209" fontId="0" fillId="0" borderId="0" xfId="0" applyNumberFormat="1" applyFill="1" applyBorder="1" applyAlignment="1" applyProtection="1">
      <alignment horizontal="center" vertical="center"/>
      <protection locked="0"/>
    </xf>
    <xf numFmtId="20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15" fillId="0" borderId="0" xfId="0" applyFont="1" applyAlignment="1" applyProtection="1">
      <alignment horizontal="right" vertical="top" wrapText="1"/>
      <protection/>
    </xf>
    <xf numFmtId="211" fontId="15" fillId="0" borderId="0" xfId="0" applyNumberFormat="1" applyFont="1" applyAlignment="1" applyProtection="1">
      <alignment horizontal="left" vertical="top" wrapText="1"/>
      <protection/>
    </xf>
    <xf numFmtId="2" fontId="6" fillId="0" borderId="23" xfId="0" applyFont="1" applyFill="1" applyBorder="1" applyAlignment="1">
      <alignment horizontal="right" vertical="center"/>
    </xf>
    <xf numFmtId="2" fontId="6" fillId="0" borderId="24" xfId="0" applyFont="1" applyFill="1" applyBorder="1" applyAlignment="1">
      <alignment horizontal="right" vertical="center"/>
    </xf>
    <xf numFmtId="2" fontId="6" fillId="2" borderId="25" xfId="0" applyFont="1" applyFill="1" applyBorder="1" applyAlignment="1">
      <alignment horizontal="right" vertical="center"/>
    </xf>
    <xf numFmtId="2" fontId="6" fillId="2" borderId="26" xfId="0" applyFont="1" applyFill="1" applyBorder="1" applyAlignment="1">
      <alignment horizontal="right" vertical="center"/>
    </xf>
    <xf numFmtId="2" fontId="16" fillId="0" borderId="27" xfId="0" applyFont="1" applyFill="1" applyBorder="1" applyAlignment="1">
      <alignment horizontal="center" vertical="center" shrinkToFit="1"/>
    </xf>
    <xf numFmtId="2" fontId="16" fillId="0" borderId="28" xfId="0" applyFont="1" applyFill="1" applyBorder="1" applyAlignment="1">
      <alignment horizontal="center" vertical="center" shrinkToFit="1"/>
    </xf>
    <xf numFmtId="2" fontId="14" fillId="0" borderId="29" xfId="0" applyFont="1" applyFill="1" applyBorder="1" applyAlignment="1">
      <alignment horizontal="center" vertical="center"/>
    </xf>
    <xf numFmtId="207" fontId="14" fillId="0" borderId="29" xfId="0" applyNumberFormat="1" applyFont="1" applyFill="1" applyBorder="1" applyAlignment="1">
      <alignment horizontal="center" vertical="center"/>
    </xf>
    <xf numFmtId="207" fontId="14" fillId="0" borderId="30" xfId="0" applyNumberFormat="1" applyFont="1" applyFill="1" applyBorder="1" applyAlignment="1">
      <alignment horizontal="center" vertical="center"/>
    </xf>
    <xf numFmtId="2" fontId="14" fillId="0" borderId="31" xfId="0" applyFont="1" applyFill="1" applyBorder="1" applyAlignment="1">
      <alignment horizontal="center" vertical="center"/>
    </xf>
    <xf numFmtId="207" fontId="14" fillId="0" borderId="31" xfId="0" applyNumberFormat="1" applyFont="1" applyFill="1" applyBorder="1" applyAlignment="1">
      <alignment horizontal="center" vertical="center"/>
    </xf>
    <xf numFmtId="207" fontId="14" fillId="0" borderId="32" xfId="0" applyNumberFormat="1" applyFont="1" applyFill="1" applyBorder="1" applyAlignment="1">
      <alignment horizontal="center" vertical="center"/>
    </xf>
    <xf numFmtId="2" fontId="6" fillId="0" borderId="33" xfId="0" applyFont="1" applyFill="1" applyBorder="1" applyAlignment="1">
      <alignment horizontal="right" vertical="center"/>
    </xf>
    <xf numFmtId="2" fontId="6" fillId="0" borderId="21" xfId="0" applyFont="1" applyFill="1" applyBorder="1" applyAlignment="1">
      <alignment horizontal="right" vertical="center"/>
    </xf>
    <xf numFmtId="2" fontId="6" fillId="2" borderId="34" xfId="0" applyFont="1" applyFill="1" applyBorder="1" applyAlignment="1">
      <alignment horizontal="right" vertical="center"/>
    </xf>
    <xf numFmtId="2" fontId="6" fillId="2" borderId="35" xfId="0" applyFont="1" applyFill="1" applyBorder="1" applyAlignment="1">
      <alignment horizontal="right" vertical="center"/>
    </xf>
    <xf numFmtId="2" fontId="6" fillId="0" borderId="36" xfId="0" applyFont="1" applyFill="1" applyBorder="1" applyAlignment="1">
      <alignment horizontal="right" vertical="center"/>
    </xf>
    <xf numFmtId="2" fontId="6" fillId="0" borderId="13" xfId="0" applyFont="1" applyFill="1" applyBorder="1" applyAlignment="1">
      <alignment horizontal="right" vertical="center"/>
    </xf>
    <xf numFmtId="2" fontId="7" fillId="1" borderId="37" xfId="0" applyNumberFormat="1" applyFont="1" applyFill="1" applyBorder="1" applyAlignment="1">
      <alignment horizontal="center" vertical="center"/>
    </xf>
    <xf numFmtId="2" fontId="7" fillId="1" borderId="38" xfId="0" applyNumberFormat="1" applyFont="1" applyFill="1" applyBorder="1" applyAlignment="1">
      <alignment horizontal="center" vertical="center"/>
    </xf>
    <xf numFmtId="2" fontId="7" fillId="1" borderId="39" xfId="0" applyNumberFormat="1" applyFont="1" applyFill="1" applyBorder="1" applyAlignment="1">
      <alignment horizontal="center" vertical="center"/>
    </xf>
    <xf numFmtId="2" fontId="7" fillId="4" borderId="40" xfId="0" applyFont="1" applyFill="1" applyBorder="1" applyAlignment="1">
      <alignment horizontal="center" vertical="center"/>
    </xf>
    <xf numFmtId="2" fontId="7" fillId="4" borderId="38" xfId="0" applyFont="1" applyFill="1" applyBorder="1" applyAlignment="1">
      <alignment horizontal="center" vertical="center"/>
    </xf>
    <xf numFmtId="2" fontId="7" fillId="4" borderId="41" xfId="0" applyFont="1" applyFill="1" applyBorder="1" applyAlignment="1">
      <alignment horizontal="center" vertical="center"/>
    </xf>
    <xf numFmtId="2" fontId="3" fillId="0" borderId="42" xfId="0" applyFont="1" applyFill="1" applyBorder="1" applyAlignment="1">
      <alignment horizontal="right" vertical="center"/>
    </xf>
    <xf numFmtId="2" fontId="3" fillId="0" borderId="43" xfId="0" applyFont="1" applyFill="1" applyBorder="1" applyAlignment="1">
      <alignment horizontal="right" vertical="center"/>
    </xf>
    <xf numFmtId="2" fontId="3" fillId="0" borderId="44" xfId="0" applyFont="1" applyFill="1" applyBorder="1" applyAlignment="1">
      <alignment horizontal="right" vertical="center"/>
    </xf>
    <xf numFmtId="2" fontId="3" fillId="2" borderId="43" xfId="0" applyFont="1" applyFill="1" applyBorder="1" applyAlignment="1">
      <alignment horizontal="right" vertical="center"/>
    </xf>
    <xf numFmtId="2" fontId="3" fillId="2" borderId="44" xfId="0" applyFont="1" applyFill="1" applyBorder="1" applyAlignment="1">
      <alignment horizontal="right" vertical="center"/>
    </xf>
    <xf numFmtId="2" fontId="14" fillId="0" borderId="37" xfId="0" applyFont="1" applyFill="1" applyBorder="1" applyAlignment="1" applyProtection="1">
      <alignment horizontal="center" vertical="center"/>
      <protection/>
    </xf>
    <xf numFmtId="2" fontId="14" fillId="0" borderId="38" xfId="0" applyFont="1" applyFill="1" applyBorder="1" applyAlignment="1" applyProtection="1">
      <alignment horizontal="center" vertical="center"/>
      <protection/>
    </xf>
    <xf numFmtId="2" fontId="14" fillId="0" borderId="41" xfId="0" applyFont="1" applyFill="1" applyBorder="1" applyAlignment="1" applyProtection="1">
      <alignment horizontal="center" vertical="center"/>
      <protection/>
    </xf>
    <xf numFmtId="2" fontId="18" fillId="0" borderId="17" xfId="0" applyFont="1" applyFill="1" applyBorder="1" applyAlignment="1">
      <alignment horizontal="center" vertical="center" wrapText="1"/>
    </xf>
    <xf numFmtId="2" fontId="18" fillId="0" borderId="19" xfId="0" applyFont="1" applyFill="1" applyBorder="1" applyAlignment="1">
      <alignment horizontal="center" vertical="center" wrapText="1"/>
    </xf>
    <xf numFmtId="2" fontId="10" fillId="0" borderId="0" xfId="0" applyFont="1" applyFill="1" applyBorder="1" applyAlignment="1">
      <alignment horizontal="center" wrapText="1"/>
    </xf>
    <xf numFmtId="2" fontId="17" fillId="0" borderId="0" xfId="0" applyFont="1" applyFill="1" applyBorder="1" applyAlignment="1">
      <alignment horizontal="center" wrapText="1"/>
    </xf>
    <xf numFmtId="184" fontId="10" fillId="0" borderId="19" xfId="0" applyNumberFormat="1" applyFont="1" applyFill="1" applyBorder="1" applyAlignment="1">
      <alignment horizontal="center" vertical="center"/>
    </xf>
    <xf numFmtId="184" fontId="10" fillId="0" borderId="3" xfId="0" applyNumberFormat="1" applyFont="1" applyFill="1" applyBorder="1" applyAlignment="1">
      <alignment horizontal="center" vertical="center"/>
    </xf>
    <xf numFmtId="194" fontId="6" fillId="3" borderId="42" xfId="0" applyNumberFormat="1" applyFont="1" applyFill="1" applyBorder="1" applyAlignment="1" applyProtection="1">
      <alignment horizontal="center" vertical="center"/>
      <protection locked="0"/>
    </xf>
    <xf numFmtId="194" fontId="6" fillId="3" borderId="44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bek.at/" TargetMode="External" /><Relationship Id="rId3" Type="http://schemas.openxmlformats.org/officeDocument/2006/relationships/hyperlink" Target="http://www.abek.at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abek.at/" TargetMode="External" /><Relationship Id="rId6" Type="http://schemas.openxmlformats.org/officeDocument/2006/relationships/hyperlink" Target="http://www.abek.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15</xdr:row>
      <xdr:rowOff>123825</xdr:rowOff>
    </xdr:from>
    <xdr:to>
      <xdr:col>5</xdr:col>
      <xdr:colOff>266700</xdr:colOff>
      <xdr:row>15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724525" y="4581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247650</xdr:colOff>
      <xdr:row>16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705475" y="4848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19</xdr:row>
      <xdr:rowOff>142875</xdr:rowOff>
    </xdr:from>
    <xdr:to>
      <xdr:col>6</xdr:col>
      <xdr:colOff>9525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762625" y="55911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15</xdr:row>
      <xdr:rowOff>114300</xdr:rowOff>
    </xdr:from>
    <xdr:to>
      <xdr:col>3</xdr:col>
      <xdr:colOff>333375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476750" y="4572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123825</xdr:rowOff>
    </xdr:from>
    <xdr:to>
      <xdr:col>3</xdr:col>
      <xdr:colOff>342900</xdr:colOff>
      <xdr:row>16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486275" y="4829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18</xdr:row>
      <xdr:rowOff>114300</xdr:rowOff>
    </xdr:from>
    <xdr:to>
      <xdr:col>3</xdr:col>
      <xdr:colOff>304800</xdr:colOff>
      <xdr:row>18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448175" y="5314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114300</xdr:rowOff>
    </xdr:from>
    <xdr:to>
      <xdr:col>5</xdr:col>
      <xdr:colOff>266700</xdr:colOff>
      <xdr:row>18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724525" y="5314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114300</xdr:rowOff>
    </xdr:from>
    <xdr:to>
      <xdr:col>5</xdr:col>
      <xdr:colOff>247650</xdr:colOff>
      <xdr:row>17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371975" y="50673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95250</xdr:rowOff>
    </xdr:from>
    <xdr:to>
      <xdr:col>14</xdr:col>
      <xdr:colOff>19050</xdr:colOff>
      <xdr:row>7</xdr:row>
      <xdr:rowOff>95250</xdr:rowOff>
    </xdr:to>
    <xdr:sp>
      <xdr:nvSpPr>
        <xdr:cNvPr id="9" name="Line 9"/>
        <xdr:cNvSpPr>
          <a:spLocks/>
        </xdr:cNvSpPr>
      </xdr:nvSpPr>
      <xdr:spPr>
        <a:xfrm>
          <a:off x="12773025" y="25717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17</xdr:row>
      <xdr:rowOff>123825</xdr:rowOff>
    </xdr:from>
    <xdr:to>
      <xdr:col>13</xdr:col>
      <xdr:colOff>228600</xdr:colOff>
      <xdr:row>17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2811125" y="5076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15</xdr:row>
      <xdr:rowOff>104775</xdr:rowOff>
    </xdr:from>
    <xdr:to>
      <xdr:col>11</xdr:col>
      <xdr:colOff>257175</xdr:colOff>
      <xdr:row>15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2801600" y="4562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104775</xdr:rowOff>
    </xdr:from>
    <xdr:to>
      <xdr:col>11</xdr:col>
      <xdr:colOff>257175</xdr:colOff>
      <xdr:row>18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2801600" y="530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104775</xdr:rowOff>
    </xdr:from>
    <xdr:to>
      <xdr:col>11</xdr:col>
      <xdr:colOff>257175</xdr:colOff>
      <xdr:row>19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12801600" y="5553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219075</xdr:rowOff>
    </xdr:from>
    <xdr:to>
      <xdr:col>11</xdr:col>
      <xdr:colOff>247650</xdr:colOff>
      <xdr:row>20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12792075" y="5915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104775</xdr:rowOff>
    </xdr:from>
    <xdr:to>
      <xdr:col>13</xdr:col>
      <xdr:colOff>257175</xdr:colOff>
      <xdr:row>15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13906500" y="45624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16</xdr:row>
      <xdr:rowOff>85725</xdr:rowOff>
    </xdr:from>
    <xdr:to>
      <xdr:col>13</xdr:col>
      <xdr:colOff>257175</xdr:colOff>
      <xdr:row>16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3906500" y="4791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85725</xdr:rowOff>
    </xdr:from>
    <xdr:to>
      <xdr:col>12</xdr:col>
      <xdr:colOff>0</xdr:colOff>
      <xdr:row>16</xdr:row>
      <xdr:rowOff>85725</xdr:rowOff>
    </xdr:to>
    <xdr:sp>
      <xdr:nvSpPr>
        <xdr:cNvPr id="17" name="Line 17"/>
        <xdr:cNvSpPr>
          <a:spLocks/>
        </xdr:cNvSpPr>
      </xdr:nvSpPr>
      <xdr:spPr>
        <a:xfrm>
          <a:off x="12811125" y="4791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18</xdr:row>
      <xdr:rowOff>114300</xdr:rowOff>
    </xdr:from>
    <xdr:to>
      <xdr:col>13</xdr:col>
      <xdr:colOff>257175</xdr:colOff>
      <xdr:row>18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3906500" y="531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19</xdr:row>
      <xdr:rowOff>104775</xdr:rowOff>
    </xdr:from>
    <xdr:to>
      <xdr:col>13</xdr:col>
      <xdr:colOff>257175</xdr:colOff>
      <xdr:row>19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13906500" y="5553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219075</xdr:rowOff>
    </xdr:from>
    <xdr:to>
      <xdr:col>13</xdr:col>
      <xdr:colOff>266700</xdr:colOff>
      <xdr:row>20</xdr:row>
      <xdr:rowOff>219075</xdr:rowOff>
    </xdr:to>
    <xdr:sp>
      <xdr:nvSpPr>
        <xdr:cNvPr id="20" name="Line 20"/>
        <xdr:cNvSpPr>
          <a:spLocks/>
        </xdr:cNvSpPr>
      </xdr:nvSpPr>
      <xdr:spPr>
        <a:xfrm>
          <a:off x="13916025" y="5915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142875</xdr:rowOff>
    </xdr:from>
    <xdr:to>
      <xdr:col>14</xdr:col>
      <xdr:colOff>828675</xdr:colOff>
      <xdr:row>21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12763500" y="62769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219075</xdr:rowOff>
    </xdr:from>
    <xdr:to>
      <xdr:col>7</xdr:col>
      <xdr:colOff>28575</xdr:colOff>
      <xdr:row>20</xdr:row>
      <xdr:rowOff>219075</xdr:rowOff>
    </xdr:to>
    <xdr:sp>
      <xdr:nvSpPr>
        <xdr:cNvPr id="22" name="Line 22"/>
        <xdr:cNvSpPr>
          <a:spLocks/>
        </xdr:cNvSpPr>
      </xdr:nvSpPr>
      <xdr:spPr>
        <a:xfrm>
          <a:off x="4333875" y="59150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152400</xdr:rowOff>
    </xdr:from>
    <xdr:to>
      <xdr:col>6</xdr:col>
      <xdr:colOff>942975</xdr:colOff>
      <xdr:row>26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029325" y="7658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152400</xdr:rowOff>
    </xdr:from>
    <xdr:to>
      <xdr:col>6</xdr:col>
      <xdr:colOff>942975</xdr:colOff>
      <xdr:row>25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6029325" y="73437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25</xdr:row>
      <xdr:rowOff>152400</xdr:rowOff>
    </xdr:from>
    <xdr:to>
      <xdr:col>14</xdr:col>
      <xdr:colOff>933450</xdr:colOff>
      <xdr:row>25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14182725" y="73437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26</xdr:row>
      <xdr:rowOff>152400</xdr:rowOff>
    </xdr:from>
    <xdr:to>
      <xdr:col>14</xdr:col>
      <xdr:colOff>942975</xdr:colOff>
      <xdr:row>26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14192250" y="7658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8</xdr:row>
      <xdr:rowOff>104775</xdr:rowOff>
    </xdr:from>
    <xdr:to>
      <xdr:col>14</xdr:col>
      <xdr:colOff>19050</xdr:colOff>
      <xdr:row>8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12773025" y="2828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828675</xdr:colOff>
      <xdr:row>6</xdr:row>
      <xdr:rowOff>123825</xdr:rowOff>
    </xdr:from>
    <xdr:to>
      <xdr:col>14</xdr:col>
      <xdr:colOff>0</xdr:colOff>
      <xdr:row>6</xdr:row>
      <xdr:rowOff>123825</xdr:rowOff>
    </xdr:to>
    <xdr:sp>
      <xdr:nvSpPr>
        <xdr:cNvPr id="28" name="Line 28"/>
        <xdr:cNvSpPr>
          <a:spLocks/>
        </xdr:cNvSpPr>
      </xdr:nvSpPr>
      <xdr:spPr>
        <a:xfrm>
          <a:off x="12677775" y="23526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9</xdr:row>
      <xdr:rowOff>104775</xdr:rowOff>
    </xdr:from>
    <xdr:to>
      <xdr:col>14</xdr:col>
      <xdr:colOff>19050</xdr:colOff>
      <xdr:row>9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12773025" y="3076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104775</xdr:rowOff>
    </xdr:from>
    <xdr:to>
      <xdr:col>6</xdr:col>
      <xdr:colOff>276225</xdr:colOff>
      <xdr:row>8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4457700" y="28289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104775</xdr:rowOff>
    </xdr:from>
    <xdr:to>
      <xdr:col>6</xdr:col>
      <xdr:colOff>276225</xdr:colOff>
      <xdr:row>13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4457700" y="40671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29</xdr:row>
      <xdr:rowOff>123825</xdr:rowOff>
    </xdr:from>
    <xdr:to>
      <xdr:col>15</xdr:col>
      <xdr:colOff>704850</xdr:colOff>
      <xdr:row>33</xdr:row>
      <xdr:rowOff>219075</xdr:rowOff>
    </xdr:to>
    <xdr:pic>
      <xdr:nvPicPr>
        <xdr:cNvPr id="32" name="Picture 3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89249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1285875</xdr:colOff>
      <xdr:row>1</xdr:row>
      <xdr:rowOff>76200</xdr:rowOff>
    </xdr:from>
    <xdr:to>
      <xdr:col>15</xdr:col>
      <xdr:colOff>1000125</xdr:colOff>
      <xdr:row>2</xdr:row>
      <xdr:rowOff>114300</xdr:rowOff>
    </xdr:to>
    <xdr:pic>
      <xdr:nvPicPr>
        <xdr:cNvPr id="33" name="Picture 3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40025" y="40957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ek.at/" TargetMode="External" /><Relationship Id="rId2" Type="http://schemas.openxmlformats.org/officeDocument/2006/relationships/hyperlink" Target="http://www.abek.at/" TargetMode="External" /><Relationship Id="rId3" Type="http://schemas.openxmlformats.org/officeDocument/2006/relationships/hyperlink" Target="http://www.abek.at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U34"/>
  <sheetViews>
    <sheetView showGridLines="0" tabSelected="1" workbookViewId="0" topLeftCell="A1">
      <selection activeCell="C21" sqref="C21"/>
    </sheetView>
  </sheetViews>
  <sheetFormatPr defaultColWidth="12" defaultRowHeight="11.25"/>
  <cols>
    <col min="1" max="1" width="37.16015625" style="0" customWidth="1"/>
    <col min="2" max="2" width="22.33203125" style="0" customWidth="1"/>
    <col min="3" max="3" width="15.83203125" style="3" customWidth="1"/>
    <col min="4" max="4" width="8.33203125" style="0" customWidth="1"/>
    <col min="5" max="5" width="14.66015625" style="3" customWidth="1"/>
    <col min="6" max="6" width="6.5" style="0" customWidth="1"/>
    <col min="7" max="7" width="23.83203125" style="6" customWidth="1"/>
    <col min="8" max="8" width="19" style="3" customWidth="1"/>
    <col min="9" max="9" width="34.83203125" style="0" customWidth="1"/>
    <col min="10" max="10" width="24.83203125" style="0" customWidth="1"/>
    <col min="11" max="11" width="16" style="3" customWidth="1"/>
    <col min="12" max="12" width="4.66015625" style="0" customWidth="1"/>
    <col min="13" max="13" width="14.66015625" style="0" customWidth="1"/>
    <col min="14" max="14" width="5" style="0" customWidth="1"/>
    <col min="15" max="15" width="24.5" style="3" customWidth="1"/>
    <col min="16" max="16" width="17.66015625" style="3" customWidth="1"/>
    <col min="17" max="17" width="2.16015625" style="0" customWidth="1"/>
    <col min="18" max="18" width="6.5" style="0" customWidth="1"/>
    <col min="19" max="19" width="2.16015625" style="0" customWidth="1"/>
    <col min="20" max="20" width="5.66015625" style="0" customWidth="1"/>
  </cols>
  <sheetData>
    <row r="1" spans="1:20" s="1" customFormat="1" ht="26.25">
      <c r="A1" s="159" t="s">
        <v>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95"/>
      <c r="R1" s="95"/>
      <c r="S1" s="95"/>
      <c r="T1" s="95"/>
    </row>
    <row r="2" spans="1:20" s="4" customFormat="1" ht="51.75" customHeight="1">
      <c r="A2" s="162" t="s">
        <v>9</v>
      </c>
      <c r="B2" s="91" t="s">
        <v>21</v>
      </c>
      <c r="C2" s="164"/>
      <c r="D2" s="164"/>
      <c r="E2" s="165" t="s">
        <v>22</v>
      </c>
      <c r="F2" s="165"/>
      <c r="G2" s="92"/>
      <c r="H2" s="91" t="s">
        <v>10</v>
      </c>
      <c r="I2" s="93"/>
      <c r="J2" s="128"/>
      <c r="K2" s="129"/>
      <c r="L2" s="93"/>
      <c r="M2" s="93"/>
      <c r="N2" s="93"/>
      <c r="O2" s="94"/>
      <c r="P2" s="17"/>
      <c r="Q2" s="8"/>
      <c r="R2" s="8"/>
      <c r="S2" s="8"/>
      <c r="T2" s="8"/>
    </row>
    <row r="3" spans="1:20" s="9" customFormat="1" ht="30" customHeight="1">
      <c r="A3" s="163"/>
      <c r="B3" s="90">
        <v>100</v>
      </c>
      <c r="C3" s="166"/>
      <c r="D3" s="167"/>
      <c r="E3" s="168">
        <v>20</v>
      </c>
      <c r="F3" s="169"/>
      <c r="G3" s="21"/>
      <c r="H3" s="110">
        <v>30</v>
      </c>
      <c r="I3" s="18"/>
      <c r="J3" s="18"/>
      <c r="K3" s="19"/>
      <c r="L3" s="18"/>
      <c r="M3" s="18"/>
      <c r="N3" s="18"/>
      <c r="O3" s="19"/>
      <c r="P3" s="20"/>
      <c r="Q3" s="10"/>
      <c r="R3" s="10"/>
      <c r="S3" s="10"/>
      <c r="T3" s="10"/>
    </row>
    <row r="4" spans="1:20" s="3" customFormat="1" ht="28.5" customHeight="1">
      <c r="A4" s="148" t="s">
        <v>36</v>
      </c>
      <c r="B4" s="149"/>
      <c r="C4" s="149"/>
      <c r="D4" s="149"/>
      <c r="E4" s="149"/>
      <c r="F4" s="149"/>
      <c r="G4" s="149"/>
      <c r="H4" s="150"/>
      <c r="I4" s="151" t="s">
        <v>37</v>
      </c>
      <c r="J4" s="152"/>
      <c r="K4" s="152"/>
      <c r="L4" s="152"/>
      <c r="M4" s="152"/>
      <c r="N4" s="152"/>
      <c r="O4" s="152"/>
      <c r="P4" s="153"/>
      <c r="Q4" s="7"/>
      <c r="R4" s="7"/>
      <c r="S4" s="7"/>
      <c r="T4" s="7"/>
    </row>
    <row r="5" spans="1:20" ht="19.5" customHeight="1">
      <c r="A5" s="98" t="s">
        <v>11</v>
      </c>
      <c r="B5" s="22" t="s">
        <v>23</v>
      </c>
      <c r="C5" s="23">
        <v>0.12</v>
      </c>
      <c r="D5" s="12"/>
      <c r="E5" s="24"/>
      <c r="F5" s="12"/>
      <c r="G5" s="25" t="s">
        <v>16</v>
      </c>
      <c r="H5" s="25" t="s">
        <v>7</v>
      </c>
      <c r="I5" s="26" t="s">
        <v>31</v>
      </c>
      <c r="J5" s="27"/>
      <c r="K5" s="28"/>
      <c r="L5" s="27"/>
      <c r="M5" s="27"/>
      <c r="N5" s="29"/>
      <c r="O5" s="25" t="s">
        <v>16</v>
      </c>
      <c r="P5" s="83" t="s">
        <v>7</v>
      </c>
      <c r="Q5" s="2"/>
      <c r="R5" s="12"/>
      <c r="S5" s="11"/>
      <c r="T5" s="15"/>
    </row>
    <row r="6" spans="1:20" ht="19.5" customHeight="1">
      <c r="A6" s="99"/>
      <c r="B6" s="22" t="s">
        <v>24</v>
      </c>
      <c r="C6" s="23">
        <v>0.12</v>
      </c>
      <c r="D6" s="12"/>
      <c r="E6" s="24"/>
      <c r="F6" s="12"/>
      <c r="G6" s="30" t="s">
        <v>25</v>
      </c>
      <c r="H6" s="24" t="s">
        <v>3</v>
      </c>
      <c r="I6" s="31"/>
      <c r="J6" s="32"/>
      <c r="K6" s="33"/>
      <c r="L6" s="27"/>
      <c r="M6" s="27"/>
      <c r="N6" s="29"/>
      <c r="O6" s="57" t="s">
        <v>25</v>
      </c>
      <c r="P6" s="86" t="s">
        <v>3</v>
      </c>
      <c r="Q6" s="2"/>
      <c r="R6" s="13"/>
      <c r="S6" s="12"/>
      <c r="T6" s="12"/>
    </row>
    <row r="7" spans="1:20" ht="19.5" customHeight="1">
      <c r="A7" s="99"/>
      <c r="B7" s="22" t="s">
        <v>28</v>
      </c>
      <c r="C7" s="23">
        <v>0.1</v>
      </c>
      <c r="D7" s="12"/>
      <c r="E7" s="24"/>
      <c r="F7" s="12"/>
      <c r="G7" s="34"/>
      <c r="H7" s="24"/>
      <c r="I7" s="104" t="s">
        <v>23</v>
      </c>
      <c r="J7" s="27"/>
      <c r="K7" s="23">
        <f>C5</f>
        <v>0.12</v>
      </c>
      <c r="L7" s="32"/>
      <c r="M7" s="32"/>
      <c r="N7" s="32"/>
      <c r="O7" s="113">
        <f>K7*H3</f>
        <v>3.5999999999999996</v>
      </c>
      <c r="P7" s="85">
        <f>B3*K7</f>
        <v>12</v>
      </c>
      <c r="Q7" s="1"/>
      <c r="R7" s="13"/>
      <c r="S7" s="12"/>
      <c r="T7" s="12"/>
    </row>
    <row r="8" spans="1:20" ht="19.5" customHeight="1">
      <c r="A8" s="99"/>
      <c r="B8" s="22" t="s">
        <v>1</v>
      </c>
      <c r="C8" s="23">
        <v>0.02</v>
      </c>
      <c r="D8" s="12"/>
      <c r="E8" s="24"/>
      <c r="F8" s="12"/>
      <c r="G8" s="30"/>
      <c r="H8" s="24"/>
      <c r="I8" s="104" t="s">
        <v>27</v>
      </c>
      <c r="J8" s="27"/>
      <c r="K8" s="35">
        <v>0.03</v>
      </c>
      <c r="L8" s="27"/>
      <c r="M8" s="27"/>
      <c r="N8" s="27"/>
      <c r="O8" s="113">
        <f>K8*H3</f>
        <v>0.8999999999999999</v>
      </c>
      <c r="P8" s="85">
        <f>B3*K8</f>
        <v>3</v>
      </c>
      <c r="Q8" s="1"/>
      <c r="R8" s="12"/>
      <c r="S8" s="12"/>
      <c r="T8" s="12"/>
    </row>
    <row r="9" spans="1:20" ht="19.5" customHeight="1">
      <c r="A9" s="99"/>
      <c r="B9" s="36" t="s">
        <v>2</v>
      </c>
      <c r="C9" s="37">
        <f>SUM(C5:C8)</f>
        <v>0.36</v>
      </c>
      <c r="D9" s="24"/>
      <c r="E9" s="37"/>
      <c r="F9" s="11"/>
      <c r="G9" s="111">
        <f>C9*$H$3</f>
        <v>10.799999999999999</v>
      </c>
      <c r="H9" s="38">
        <f>B3*C9</f>
        <v>36</v>
      </c>
      <c r="I9" s="39" t="s">
        <v>29</v>
      </c>
      <c r="J9" s="32"/>
      <c r="K9" s="40">
        <v>0.04</v>
      </c>
      <c r="L9" s="27"/>
      <c r="M9" s="27"/>
      <c r="N9" s="27"/>
      <c r="O9" s="113">
        <f>K9*H3</f>
        <v>1.2</v>
      </c>
      <c r="P9" s="85">
        <f>B3*K9</f>
        <v>4</v>
      </c>
      <c r="Q9" s="1"/>
      <c r="R9" s="12"/>
      <c r="S9" s="12"/>
      <c r="T9" s="12"/>
    </row>
    <row r="10" spans="1:20" ht="19.5" customHeight="1">
      <c r="A10" s="99"/>
      <c r="B10" s="36"/>
      <c r="C10" s="37"/>
      <c r="D10" s="24"/>
      <c r="E10" s="37"/>
      <c r="F10" s="11"/>
      <c r="G10" s="41"/>
      <c r="H10" s="42"/>
      <c r="I10" s="43" t="s">
        <v>1</v>
      </c>
      <c r="J10" s="32"/>
      <c r="K10" s="44">
        <v>0.015</v>
      </c>
      <c r="L10" s="27"/>
      <c r="M10" s="27"/>
      <c r="N10" s="27"/>
      <c r="O10" s="113">
        <f>K10*H3</f>
        <v>0.44999999999999996</v>
      </c>
      <c r="P10" s="85"/>
      <c r="Q10" s="1"/>
      <c r="R10" s="12"/>
      <c r="S10" s="12"/>
      <c r="T10" s="12"/>
    </row>
    <row r="11" spans="1:20" ht="19.5" customHeight="1">
      <c r="A11" s="99"/>
      <c r="B11" s="22"/>
      <c r="C11" s="24"/>
      <c r="D11" s="12"/>
      <c r="E11" s="24"/>
      <c r="F11" s="12"/>
      <c r="G11" s="41"/>
      <c r="H11" s="24"/>
      <c r="I11" s="75"/>
      <c r="J11" s="27"/>
      <c r="K11" s="28"/>
      <c r="L11" s="27"/>
      <c r="M11" s="27"/>
      <c r="N11" s="27"/>
      <c r="O11" s="105"/>
      <c r="P11" s="86"/>
      <c r="Q11" s="1"/>
      <c r="R11" s="12"/>
      <c r="S11" s="12"/>
      <c r="T11" s="12"/>
    </row>
    <row r="12" spans="1:20" ht="19.5" customHeight="1">
      <c r="A12" s="100" t="s">
        <v>12</v>
      </c>
      <c r="B12" s="45" t="s">
        <v>0</v>
      </c>
      <c r="C12" s="115">
        <v>3</v>
      </c>
      <c r="D12" s="46"/>
      <c r="E12" s="47"/>
      <c r="F12" s="48"/>
      <c r="G12" s="49"/>
      <c r="H12" s="47"/>
      <c r="I12" s="50" t="s">
        <v>30</v>
      </c>
      <c r="J12" s="51" t="s">
        <v>20</v>
      </c>
      <c r="K12" s="52"/>
      <c r="L12" s="51"/>
      <c r="M12" s="51"/>
      <c r="N12" s="53"/>
      <c r="O12" s="114">
        <v>7.9</v>
      </c>
      <c r="P12" s="106"/>
      <c r="Q12" s="11"/>
      <c r="R12" s="13"/>
      <c r="S12" s="12"/>
      <c r="T12" s="12"/>
    </row>
    <row r="13" spans="1:20" ht="19.5" customHeight="1">
      <c r="A13" s="99"/>
      <c r="B13" s="32" t="s">
        <v>14</v>
      </c>
      <c r="C13" s="116">
        <v>0.15</v>
      </c>
      <c r="D13" s="32"/>
      <c r="E13" s="24"/>
      <c r="F13" s="32"/>
      <c r="G13" s="41"/>
      <c r="H13" s="24"/>
      <c r="I13" s="104"/>
      <c r="J13" s="27"/>
      <c r="K13" s="28"/>
      <c r="L13" s="27"/>
      <c r="M13" s="29"/>
      <c r="N13" s="55"/>
      <c r="O13" s="56"/>
      <c r="P13" s="86"/>
      <c r="Q13" s="11"/>
      <c r="R13" s="13"/>
      <c r="S13" s="11"/>
      <c r="T13" s="12"/>
    </row>
    <row r="14" spans="1:20" ht="19.5" customHeight="1">
      <c r="A14" s="99"/>
      <c r="B14" s="54" t="s">
        <v>2</v>
      </c>
      <c r="C14" s="117">
        <f>SUM(C12:C13)</f>
        <v>3.15</v>
      </c>
      <c r="D14" s="24"/>
      <c r="E14" s="37"/>
      <c r="F14" s="12"/>
      <c r="G14" s="111">
        <f>C14</f>
        <v>3.15</v>
      </c>
      <c r="H14" s="24"/>
      <c r="I14" s="104"/>
      <c r="J14" s="27"/>
      <c r="K14" s="28"/>
      <c r="L14" s="27"/>
      <c r="M14" s="27"/>
      <c r="N14" s="27"/>
      <c r="O14" s="105"/>
      <c r="P14" s="86"/>
      <c r="Q14" s="12"/>
      <c r="R14" s="12"/>
      <c r="S14" s="12"/>
      <c r="T14" s="12"/>
    </row>
    <row r="15" spans="1:20" ht="19.5" customHeight="1">
      <c r="A15" s="98" t="s">
        <v>13</v>
      </c>
      <c r="B15" s="12"/>
      <c r="C15" s="24"/>
      <c r="D15" s="12"/>
      <c r="E15" s="24"/>
      <c r="F15" s="12"/>
      <c r="G15" s="41"/>
      <c r="H15" s="24"/>
      <c r="I15" s="26" t="s">
        <v>34</v>
      </c>
      <c r="J15" s="27"/>
      <c r="K15" s="28"/>
      <c r="L15" s="27"/>
      <c r="M15" s="27"/>
      <c r="N15" s="55"/>
      <c r="O15" s="56"/>
      <c r="P15" s="84"/>
      <c r="Q15" s="11"/>
      <c r="R15" s="13"/>
      <c r="S15" s="12"/>
      <c r="T15" s="12"/>
    </row>
    <row r="16" spans="1:20" ht="19.5" customHeight="1">
      <c r="A16" s="99"/>
      <c r="B16" s="12" t="s">
        <v>4</v>
      </c>
      <c r="C16" s="58">
        <v>0.8</v>
      </c>
      <c r="D16" s="24"/>
      <c r="E16" s="59">
        <f>E3/100</f>
        <v>0.2</v>
      </c>
      <c r="F16" s="11"/>
      <c r="G16" s="111">
        <f>C16*E16*H3</f>
        <v>4.800000000000001</v>
      </c>
      <c r="H16" s="38">
        <f>(B3*E3/100)*C16</f>
        <v>16</v>
      </c>
      <c r="I16" s="60" t="s">
        <v>49</v>
      </c>
      <c r="J16" s="27" t="s">
        <v>4</v>
      </c>
      <c r="K16" s="61">
        <f>C16</f>
        <v>0.8</v>
      </c>
      <c r="L16" s="28"/>
      <c r="M16" s="62">
        <f>I17/100</f>
        <v>0.145</v>
      </c>
      <c r="N16" s="63"/>
      <c r="O16" s="113">
        <f>K16*M16*H3</f>
        <v>3.4799999999999995</v>
      </c>
      <c r="P16" s="85">
        <f>K16*B3*I17/100</f>
        <v>11.6</v>
      </c>
      <c r="Q16" s="12"/>
      <c r="R16" s="13"/>
      <c r="S16" s="12"/>
      <c r="T16" s="12"/>
    </row>
    <row r="17" spans="1:20" ht="19.5" customHeight="1">
      <c r="A17" s="99"/>
      <c r="B17" s="12" t="s">
        <v>5</v>
      </c>
      <c r="C17" s="112">
        <v>70</v>
      </c>
      <c r="D17" s="64"/>
      <c r="E17" s="59">
        <f>E3/100</f>
        <v>0.2</v>
      </c>
      <c r="F17" s="11"/>
      <c r="G17" s="111">
        <f>C17*E17</f>
        <v>14</v>
      </c>
      <c r="H17" s="24"/>
      <c r="I17" s="65">
        <f>E3-5.5</f>
        <v>14.5</v>
      </c>
      <c r="J17" s="27" t="s">
        <v>5</v>
      </c>
      <c r="K17" s="122">
        <f>C17</f>
        <v>70</v>
      </c>
      <c r="L17" s="29"/>
      <c r="M17" s="62">
        <f>I17/100</f>
        <v>0.145</v>
      </c>
      <c r="N17" s="63"/>
      <c r="O17" s="113">
        <f>K17*M17</f>
        <v>10.149999999999999</v>
      </c>
      <c r="P17" s="84"/>
      <c r="Q17" s="12"/>
      <c r="R17" s="12"/>
      <c r="S17" s="12"/>
      <c r="T17" s="12"/>
    </row>
    <row r="18" spans="1:20" ht="19.5" customHeight="1">
      <c r="A18" s="101"/>
      <c r="B18" s="12" t="s">
        <v>6</v>
      </c>
      <c r="C18" s="112">
        <v>240</v>
      </c>
      <c r="D18" s="64"/>
      <c r="E18" s="66"/>
      <c r="F18" s="11"/>
      <c r="G18" s="111">
        <f>C18/B3</f>
        <v>2.4</v>
      </c>
      <c r="H18" s="24"/>
      <c r="I18" s="67"/>
      <c r="J18" s="27" t="s">
        <v>6</v>
      </c>
      <c r="K18" s="124">
        <f>C18</f>
        <v>240</v>
      </c>
      <c r="L18" s="29"/>
      <c r="M18" s="68"/>
      <c r="N18" s="63"/>
      <c r="O18" s="113">
        <f>K18/B3</f>
        <v>2.4</v>
      </c>
      <c r="P18" s="86"/>
      <c r="Q18" s="12"/>
      <c r="R18" s="12"/>
      <c r="S18" s="12"/>
      <c r="T18" s="12"/>
    </row>
    <row r="19" spans="1:20" ht="19.5" customHeight="1">
      <c r="A19" s="102"/>
      <c r="B19" s="69" t="s">
        <v>45</v>
      </c>
      <c r="C19" s="126">
        <v>8</v>
      </c>
      <c r="D19" s="30"/>
      <c r="E19" s="59">
        <f>E3/100</f>
        <v>0.2</v>
      </c>
      <c r="F19" s="11"/>
      <c r="G19" s="111">
        <f>IF(B3*E3/100&lt;20,0,((B3*E3/100)-20)*C19/B3)</f>
        <v>0</v>
      </c>
      <c r="H19" s="24"/>
      <c r="I19" s="70"/>
      <c r="J19" s="69" t="s">
        <v>45</v>
      </c>
      <c r="K19" s="127">
        <f>C19</f>
        <v>8</v>
      </c>
      <c r="L19" s="57"/>
      <c r="M19" s="62">
        <f>I17/100</f>
        <v>0.145</v>
      </c>
      <c r="N19" s="63"/>
      <c r="O19" s="111">
        <f>IF(B3*(E3-5.5)/100&lt;20,0,((B3*(E3-5.5)/100)-20)*K19/B3)</f>
        <v>0</v>
      </c>
      <c r="P19" s="84"/>
      <c r="Q19" s="2"/>
      <c r="R19" s="13"/>
      <c r="S19" s="12"/>
      <c r="T19" s="12"/>
    </row>
    <row r="20" spans="1:20" ht="19.5" customHeight="1">
      <c r="A20" s="98" t="s">
        <v>8</v>
      </c>
      <c r="B20" s="12"/>
      <c r="C20" s="71">
        <v>12</v>
      </c>
      <c r="D20" s="64"/>
      <c r="E20" s="125">
        <v>0.77</v>
      </c>
      <c r="F20" s="11"/>
      <c r="G20" s="111">
        <f>C20*E20</f>
        <v>9.24</v>
      </c>
      <c r="H20" s="24"/>
      <c r="I20" s="26" t="s">
        <v>19</v>
      </c>
      <c r="J20" s="27" t="s">
        <v>17</v>
      </c>
      <c r="K20" s="72">
        <v>7.5</v>
      </c>
      <c r="L20" s="29"/>
      <c r="M20" s="123">
        <v>0.95</v>
      </c>
      <c r="N20" s="63"/>
      <c r="O20" s="113">
        <f>K20*M20</f>
        <v>7.125</v>
      </c>
      <c r="P20" s="86"/>
      <c r="Q20" s="2"/>
      <c r="R20" s="13"/>
      <c r="S20" s="12"/>
      <c r="T20" s="12"/>
    </row>
    <row r="21" spans="1:20" ht="34.5" customHeight="1">
      <c r="A21" s="99"/>
      <c r="B21" s="54" t="s">
        <v>43</v>
      </c>
      <c r="C21" s="73">
        <v>8</v>
      </c>
      <c r="D21" s="64"/>
      <c r="E21" s="74"/>
      <c r="F21" s="12"/>
      <c r="G21" s="41"/>
      <c r="H21" s="38">
        <f>B3*C21*C20/1000</f>
        <v>9.6</v>
      </c>
      <c r="I21" s="75"/>
      <c r="J21" s="76" t="s">
        <v>32</v>
      </c>
      <c r="K21" s="72">
        <v>5.7</v>
      </c>
      <c r="L21" s="27"/>
      <c r="M21" s="123">
        <v>0.77</v>
      </c>
      <c r="N21" s="63"/>
      <c r="O21" s="113">
        <f>K21*M21</f>
        <v>4.389</v>
      </c>
      <c r="P21" s="86"/>
      <c r="Q21" s="1"/>
      <c r="R21" s="12"/>
      <c r="S21" s="12"/>
      <c r="T21" s="12"/>
    </row>
    <row r="22" spans="1:20" ht="19.5" customHeight="1">
      <c r="A22" s="99"/>
      <c r="B22" s="12"/>
      <c r="C22" s="24"/>
      <c r="D22" s="12"/>
      <c r="E22" s="24"/>
      <c r="F22" s="12"/>
      <c r="G22" s="41"/>
      <c r="H22" s="24"/>
      <c r="I22" s="75"/>
      <c r="J22" s="36" t="s">
        <v>44</v>
      </c>
      <c r="K22" s="107">
        <v>8</v>
      </c>
      <c r="L22" s="27"/>
      <c r="M22" s="27"/>
      <c r="N22" s="27"/>
      <c r="O22" s="105"/>
      <c r="P22" s="85">
        <f>B3*K21/1000*K22</f>
        <v>4.56</v>
      </c>
      <c r="Q22" s="2"/>
      <c r="R22" s="12"/>
      <c r="S22" s="12"/>
      <c r="T22" s="12"/>
    </row>
    <row r="23" spans="1:21" ht="19.5" customHeight="1">
      <c r="A23" s="103" t="s">
        <v>35</v>
      </c>
      <c r="B23" s="12"/>
      <c r="C23" s="24"/>
      <c r="D23" s="12"/>
      <c r="E23" s="24"/>
      <c r="F23" s="12"/>
      <c r="G23" s="116">
        <v>8</v>
      </c>
      <c r="H23" s="24"/>
      <c r="I23" s="26" t="s">
        <v>38</v>
      </c>
      <c r="J23" s="36"/>
      <c r="K23" s="28"/>
      <c r="L23" s="27"/>
      <c r="M23" s="27"/>
      <c r="N23" s="27"/>
      <c r="O23" s="116">
        <v>5</v>
      </c>
      <c r="P23" s="85"/>
      <c r="Q23" s="2"/>
      <c r="R23" s="12"/>
      <c r="S23" s="12"/>
      <c r="T23" s="12"/>
      <c r="U23" s="12"/>
    </row>
    <row r="24" spans="1:20" ht="19.5" customHeight="1">
      <c r="A24" s="154" t="s">
        <v>39</v>
      </c>
      <c r="B24" s="155"/>
      <c r="C24" s="155"/>
      <c r="D24" s="155"/>
      <c r="E24" s="155"/>
      <c r="F24" s="156"/>
      <c r="G24" s="118">
        <f>ROUND(SUM(G8:G22),0)</f>
        <v>44</v>
      </c>
      <c r="H24" s="77"/>
      <c r="I24" s="157" t="s">
        <v>41</v>
      </c>
      <c r="J24" s="157"/>
      <c r="K24" s="157"/>
      <c r="L24" s="157"/>
      <c r="M24" s="157"/>
      <c r="N24" s="158"/>
      <c r="O24" s="121">
        <f>ROUND(SUM(O6:O22),0)</f>
        <v>42</v>
      </c>
      <c r="P24" s="108"/>
      <c r="Q24" s="2"/>
      <c r="R24" s="12"/>
      <c r="S24" s="12"/>
      <c r="T24" s="12"/>
    </row>
    <row r="25" spans="1:20" ht="24.75" customHeight="1">
      <c r="A25" s="142" t="s">
        <v>40</v>
      </c>
      <c r="B25" s="143"/>
      <c r="C25" s="143"/>
      <c r="D25" s="143"/>
      <c r="E25" s="143"/>
      <c r="F25" s="143"/>
      <c r="G25" s="119">
        <f>ROUND(SUM(G9:G23),0)</f>
        <v>52</v>
      </c>
      <c r="H25" s="78"/>
      <c r="I25" s="144" t="s">
        <v>42</v>
      </c>
      <c r="J25" s="145"/>
      <c r="K25" s="145"/>
      <c r="L25" s="145"/>
      <c r="M25" s="145"/>
      <c r="N25" s="145"/>
      <c r="O25" s="120">
        <f>ROUND(SUM(O7:O23),0)</f>
        <v>47</v>
      </c>
      <c r="P25" s="87"/>
      <c r="Q25" s="1"/>
      <c r="R25" s="14"/>
      <c r="S25" s="12"/>
      <c r="T25" s="12"/>
    </row>
    <row r="26" spans="1:20" ht="24.75" customHeight="1">
      <c r="A26" s="146" t="s">
        <v>26</v>
      </c>
      <c r="B26" s="147"/>
      <c r="C26" s="147"/>
      <c r="D26" s="147"/>
      <c r="E26" s="147"/>
      <c r="F26" s="147"/>
      <c r="G26" s="79"/>
      <c r="H26" s="80">
        <f>ROUND(SUM(H9:H22),0)</f>
        <v>62</v>
      </c>
      <c r="I26" s="132" t="s">
        <v>33</v>
      </c>
      <c r="J26" s="133"/>
      <c r="K26" s="133"/>
      <c r="L26" s="133"/>
      <c r="M26" s="133"/>
      <c r="N26" s="133"/>
      <c r="O26" s="109"/>
      <c r="P26" s="88">
        <f>ROUND(SUM(P8:P25),0)</f>
        <v>23</v>
      </c>
      <c r="Q26" s="1"/>
      <c r="R26" s="12"/>
      <c r="S26" s="12"/>
      <c r="T26" s="12"/>
    </row>
    <row r="27" spans="1:20" ht="24.75" customHeight="1" thickBot="1">
      <c r="A27" s="130" t="s">
        <v>15</v>
      </c>
      <c r="B27" s="131"/>
      <c r="C27" s="131"/>
      <c r="D27" s="131"/>
      <c r="E27" s="131"/>
      <c r="F27" s="131"/>
      <c r="G27" s="81"/>
      <c r="H27" s="82">
        <f>ROUND(H26/(3*9),1)</f>
        <v>2.3</v>
      </c>
      <c r="I27" s="132" t="s">
        <v>15</v>
      </c>
      <c r="J27" s="133"/>
      <c r="K27" s="133"/>
      <c r="L27" s="133"/>
      <c r="M27" s="133"/>
      <c r="N27" s="133"/>
      <c r="O27" s="109"/>
      <c r="P27" s="89">
        <f>ROUND(P26/(3*9),1)</f>
        <v>0.9</v>
      </c>
      <c r="Q27" s="1"/>
      <c r="R27" s="12"/>
      <c r="S27" s="12"/>
      <c r="T27" s="14"/>
    </row>
    <row r="28" spans="1:20" ht="39" customHeight="1" thickTop="1">
      <c r="A28" s="134" t="s">
        <v>18</v>
      </c>
      <c r="B28" s="136" t="str">
        <f>IF(G25-O25&gt;0,"MEHRKOSTEN FÜR 1 m²  ORTBETONDECKE GESCHALT, roh","MEHRKOSTEN FÜR 1 m² Großplattendecke, roh")</f>
        <v>MEHRKOSTEN FÜR 1 m²  ORTBETONDECKE GESCHALT, roh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>
        <f>G24-O24</f>
        <v>2</v>
      </c>
      <c r="N28" s="137"/>
      <c r="O28" s="137"/>
      <c r="P28" s="138"/>
      <c r="Q28" s="1"/>
      <c r="R28" s="12"/>
      <c r="S28" s="12"/>
      <c r="T28" s="12"/>
    </row>
    <row r="29" spans="1:20" ht="38.25" customHeight="1" thickBot="1">
      <c r="A29" s="135"/>
      <c r="B29" s="139" t="str">
        <f>IF(G24-O24&gt;0,"MEHRKOSTEN FÜR 1 m²  ORTBETONDECKE GESCHALT, verputzt","MEHRKOSTEN FÜR 1 m² Großplattendecke, gespachtelt")</f>
        <v>MEHRKOSTEN FÜR 1 m²  ORTBETONDECKE GESCHALT, verputzt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40">
        <f>G25-O25</f>
        <v>5</v>
      </c>
      <c r="N29" s="140"/>
      <c r="O29" s="140"/>
      <c r="P29" s="141"/>
      <c r="Q29" s="1"/>
      <c r="R29" s="12"/>
      <c r="S29" s="12"/>
      <c r="T29" s="12"/>
    </row>
    <row r="30" spans="9:20" ht="12" thickTop="1">
      <c r="I30" s="1"/>
      <c r="J30" s="1"/>
      <c r="K30" s="5"/>
      <c r="L30" s="1"/>
      <c r="M30" s="1"/>
      <c r="N30" s="1"/>
      <c r="O30" s="5"/>
      <c r="P30" s="5"/>
      <c r="Q30" s="1"/>
      <c r="R30" s="1"/>
      <c r="S30" s="1"/>
      <c r="T30" s="1"/>
    </row>
    <row r="31" spans="9:20" ht="11.25">
      <c r="I31" s="1"/>
      <c r="J31" s="1"/>
      <c r="K31" s="5"/>
      <c r="L31" s="1"/>
      <c r="M31" s="1"/>
      <c r="N31" s="1"/>
      <c r="O31" s="5"/>
      <c r="P31" s="5"/>
      <c r="Q31" s="1"/>
      <c r="R31" s="1"/>
      <c r="S31" s="1"/>
      <c r="T31" s="1"/>
    </row>
    <row r="32" ht="25.5">
      <c r="C32" s="16"/>
    </row>
    <row r="34" spans="1:15" ht="20.25">
      <c r="A34" s="96" t="s">
        <v>47</v>
      </c>
      <c r="O34" s="97" t="s">
        <v>46</v>
      </c>
    </row>
  </sheetData>
  <mergeCells count="21">
    <mergeCell ref="A1:P1"/>
    <mergeCell ref="A2:A3"/>
    <mergeCell ref="C2:D2"/>
    <mergeCell ref="E2:F2"/>
    <mergeCell ref="C3:D3"/>
    <mergeCell ref="E3:F3"/>
    <mergeCell ref="A4:H4"/>
    <mergeCell ref="I4:P4"/>
    <mergeCell ref="A24:F24"/>
    <mergeCell ref="I24:N24"/>
    <mergeCell ref="A25:F25"/>
    <mergeCell ref="I25:N25"/>
    <mergeCell ref="A26:F26"/>
    <mergeCell ref="I26:N26"/>
    <mergeCell ref="A27:F27"/>
    <mergeCell ref="I27:N27"/>
    <mergeCell ref="A28:A29"/>
    <mergeCell ref="B28:L28"/>
    <mergeCell ref="M28:P28"/>
    <mergeCell ref="B29:L29"/>
    <mergeCell ref="M29:P29"/>
  </mergeCells>
  <hyperlinks>
    <hyperlink ref="O37" r:id="rId1" display="www.abek.at"/>
    <hyperlink ref="O34" r:id="rId2" display="www.abek.at"/>
    <hyperlink ref="O36" r:id="rId3" display="www.abek.at"/>
  </hyperlinks>
  <printOptions/>
  <pageMargins left="0.75" right="0.75" top="1" bottom="1" header="0.4921259845" footer="0.4921259845"/>
  <pageSetup fitToHeight="1" fitToWidth="1" horizontalDpi="360" verticalDpi="360" orientation="landscape" paperSize="9" scale="57" r:id="rId5"/>
  <headerFooter alignWithMargins="0">
    <oddHeader>&amp;C&amp;"Arial,Fett"&amp;16ABEK VERGLEICHSKALKULATION  ORTBETONDECKE - GROSSPLATTENDECKE</oddHeader>
    <oddFooter>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DISPO</dc:creator>
  <cp:keywords/>
  <dc:description/>
  <cp:lastModifiedBy>Abek</cp:lastModifiedBy>
  <cp:lastPrinted>2001-08-01T21:21:09Z</cp:lastPrinted>
  <dcterms:created xsi:type="dcterms:W3CDTF">2001-03-05T12:53:29Z</dcterms:created>
  <dcterms:modified xsi:type="dcterms:W3CDTF">2009-03-31T06:31:15Z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